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0" yWindow="6620" windowWidth="27940" windowHeight="19340" activeTab="0"/>
  </bookViews>
  <sheets>
    <sheet name="ChooseYourCamera" sheetId="1" r:id="rId1"/>
  </sheets>
  <definedNames>
    <definedName name="Camera_Code">'ChooseYourCamera'!$A$2:$I$26</definedName>
    <definedName name="_xlnm.Print_Area" localSheetId="0">'ChooseYourCamera'!$A$1:$O$26</definedName>
  </definedNames>
  <calcPr fullCalcOnLoad="1"/>
</workbook>
</file>

<file path=xl/sharedStrings.xml><?xml version="1.0" encoding="utf-8"?>
<sst xmlns="http://schemas.openxmlformats.org/spreadsheetml/2006/main" count="72" uniqueCount="71">
  <si>
    <t>DSLR</t>
  </si>
  <si>
    <t>Pixel H</t>
  </si>
  <si>
    <t>Pixel V</t>
  </si>
  <si>
    <t>Canon 1D MkIII</t>
  </si>
  <si>
    <t>Canon 1Ds MkIII</t>
  </si>
  <si>
    <t>Canon 40D</t>
  </si>
  <si>
    <t>Canon 450D</t>
  </si>
  <si>
    <t>Canon 50D</t>
  </si>
  <si>
    <t>Canon 5D</t>
  </si>
  <si>
    <t>Canon 5D MkII</t>
  </si>
  <si>
    <t>Nikon D3</t>
  </si>
  <si>
    <t>Nikon D300</t>
  </si>
  <si>
    <t>Nikon D3x</t>
  </si>
  <si>
    <t>Nikon D700</t>
  </si>
  <si>
    <t>Nikon D90</t>
  </si>
  <si>
    <t>Pentax K10D</t>
  </si>
  <si>
    <t>Pentax K200D</t>
  </si>
  <si>
    <t>Pentax K20D</t>
  </si>
  <si>
    <t>Sony Alpha A350</t>
  </si>
  <si>
    <t>Sony Alpha A900</t>
  </si>
  <si>
    <t>Megapixels</t>
  </si>
  <si>
    <t>Announce Date</t>
  </si>
  <si>
    <t>n/a</t>
  </si>
  <si>
    <t>Print Output Resolution</t>
  </si>
  <si>
    <t>Price</t>
  </si>
  <si>
    <t>Resolution Factor</t>
  </si>
  <si>
    <t>Price Range</t>
  </si>
  <si>
    <t>Camera I.D.</t>
  </si>
  <si>
    <t>Resolution</t>
  </si>
  <si>
    <t>DxO Score</t>
  </si>
  <si>
    <t>Costlier</t>
  </si>
  <si>
    <t>Less Costly</t>
  </si>
  <si>
    <t>Impact</t>
  </si>
  <si>
    <t>Difference</t>
  </si>
  <si>
    <t>Negligible</t>
  </si>
  <si>
    <t>ERROR</t>
  </si>
  <si>
    <t>OK</t>
  </si>
  <si>
    <r>
      <t>▲</t>
    </r>
    <r>
      <rPr>
        <sz val="10"/>
        <rFont val="Arial"/>
        <family val="0"/>
      </rPr>
      <t>Resolution</t>
    </r>
  </si>
  <si>
    <r>
      <t>▲</t>
    </r>
    <r>
      <rPr>
        <sz val="10"/>
        <rFont val="Arial"/>
        <family val="0"/>
      </rPr>
      <t>DxO</t>
    </r>
  </si>
  <si>
    <t>Print PPI</t>
  </si>
  <si>
    <t>☺</t>
  </si>
  <si>
    <t>Camera Code</t>
  </si>
  <si>
    <t>Slight</t>
  </si>
  <si>
    <t>Moderate</t>
  </si>
  <si>
    <t>Substantial</t>
  </si>
  <si>
    <t>Code for costlier camera from Col A is →</t>
  </si>
  <si>
    <t>Code for cheaper camera from Col A is →</t>
  </si>
  <si>
    <t>Enter the PPI at which you want to print →</t>
  </si>
  <si>
    <t>Selected Camera</t>
  </si>
  <si>
    <t>Based on the choices you have made:</t>
  </si>
  <si>
    <t>The Impact of the Resolution Difference is</t>
  </si>
  <si>
    <t>The more expensive camera is costlier by</t>
  </si>
  <si>
    <r>
      <t xml:space="preserve">The  improvement of sensor quality is   </t>
    </r>
    <r>
      <rPr>
        <sz val="14"/>
        <rFont val="Arial"/>
        <family val="2"/>
      </rPr>
      <t>→</t>
    </r>
  </si>
  <si>
    <t>Use the Code in Column "A" that is on the same row as the camera name in Column C. You may change the Prices in Column D.</t>
  </si>
  <si>
    <t>Print Dimensions@  PPI</t>
  </si>
  <si>
    <t>(Column H shows the largest print dimensions for each camera at the selected PPI without any resampling.)</t>
  </si>
  <si>
    <t>If you put the cheaper camera on top, "ERROR" shows below the camera names.</t>
  </si>
  <si>
    <t>DxO Mark</t>
  </si>
  <si>
    <t>Canon G10</t>
  </si>
  <si>
    <t>Leica M8</t>
  </si>
  <si>
    <t>Panasonic Lumix G1</t>
  </si>
  <si>
    <t>Panas'c Lumix LX3</t>
  </si>
  <si>
    <t>Nikon D60</t>
  </si>
  <si>
    <t>Olympus E3</t>
  </si>
  <si>
    <t>Olympus E520</t>
  </si>
  <si>
    <t>Comparison of Select Cameras</t>
  </si>
  <si>
    <t>SQ.IN.</t>
  </si>
  <si>
    <t>Precise Dimensions</t>
  </si>
  <si>
    <t>Dimension</t>
  </si>
  <si>
    <t>Reduction</t>
  </si>
  <si>
    <t>User Choices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</si>
</sst>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09]#,##0"/>
    <numFmt numFmtId="173" formatCode="[$$-409]#,##0.00"/>
    <numFmt numFmtId="174" formatCode="#,##0.0"/>
    <numFmt numFmtId="175" formatCode="&quot;&quot;#0&quot;&quot;"/>
    <numFmt numFmtId="176" formatCode="&quot;$&quot;#0&quot;&quot;"/>
    <numFmt numFmtId="177" formatCode="&quot;&quot;#.0&quot;&quot;"/>
    <numFmt numFmtId="178" formatCode="&quot;&quot;#0&quot;%&quot;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$-409]#,##0.0"/>
    <numFmt numFmtId="185" formatCode="0.00000000"/>
    <numFmt numFmtId="186" formatCode="0.0000000"/>
    <numFmt numFmtId="187" formatCode="&quot;$&quot;#,##0"/>
    <numFmt numFmtId="188" formatCode="&quot;$&quot;#,##0.00"/>
  </numFmts>
  <fonts count="25">
    <font>
      <sz val="10"/>
      <name val="Arial"/>
      <family val="0"/>
    </font>
    <font>
      <b/>
      <sz val="10"/>
      <name val="Arial"/>
      <family val="0"/>
    </font>
    <font>
      <b/>
      <sz val="10"/>
      <name val="Helvetica Neue"/>
      <family val="0"/>
    </font>
    <font>
      <b/>
      <sz val="8"/>
      <name val="Helvetica Neue"/>
      <family val="0"/>
    </font>
    <font>
      <sz val="10"/>
      <name val="Helvetica Neue"/>
      <family val="0"/>
    </font>
    <font>
      <sz val="11"/>
      <name val="Helvetica Neue"/>
      <family val="0"/>
    </font>
    <font>
      <b/>
      <i/>
      <sz val="8"/>
      <name val="Helvetica Neue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8"/>
      <name val="Helvetica Neue"/>
      <family val="0"/>
    </font>
    <font>
      <sz val="18"/>
      <name val="Arial"/>
      <family val="0"/>
    </font>
    <font>
      <b/>
      <sz val="20"/>
      <name val="Arial"/>
      <family val="2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0"/>
    </font>
    <font>
      <b/>
      <i/>
      <sz val="12"/>
      <color indexed="10"/>
      <name val="Arial"/>
      <family val="2"/>
    </font>
    <font>
      <u val="single"/>
      <sz val="14"/>
      <name val="Arial"/>
      <family val="0"/>
    </font>
    <font>
      <b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1" fillId="6" borderId="12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17" fontId="15" fillId="5" borderId="2" xfId="0" applyNumberFormat="1" applyFont="1" applyFill="1" applyBorder="1" applyAlignment="1">
      <alignment horizontal="center" vertical="center" wrapText="1"/>
    </xf>
    <xf numFmtId="0" fontId="15" fillId="5" borderId="21" xfId="0" applyNumberFormat="1" applyFont="1" applyFill="1" applyBorder="1" applyAlignment="1">
      <alignment horizontal="center" vertical="center" wrapText="1"/>
    </xf>
    <xf numFmtId="183" fontId="15" fillId="5" borderId="0" xfId="0" applyNumberFormat="1" applyFont="1" applyFill="1" applyBorder="1" applyAlignment="1">
      <alignment horizontal="center" vertical="center" wrapText="1"/>
    </xf>
    <xf numFmtId="17" fontId="15" fillId="2" borderId="24" xfId="0" applyNumberFormat="1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center" vertical="center" wrapText="1"/>
    </xf>
    <xf numFmtId="183" fontId="15" fillId="2" borderId="26" xfId="0" applyNumberFormat="1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0" fontId="15" fillId="2" borderId="21" xfId="0" applyNumberFormat="1" applyFont="1" applyFill="1" applyBorder="1" applyAlignment="1">
      <alignment horizontal="center" vertical="center" wrapText="1"/>
    </xf>
    <xf numFmtId="183" fontId="15" fillId="2" borderId="0" xfId="0" applyNumberFormat="1" applyFont="1" applyFill="1" applyBorder="1" applyAlignment="1">
      <alignment horizontal="center" vertical="center" wrapText="1"/>
    </xf>
    <xf numFmtId="17" fontId="15" fillId="2" borderId="27" xfId="0" applyNumberFormat="1" applyFont="1" applyFill="1" applyBorder="1" applyAlignment="1">
      <alignment horizontal="center" vertical="center" wrapText="1"/>
    </xf>
    <xf numFmtId="0" fontId="15" fillId="2" borderId="28" xfId="0" applyNumberFormat="1" applyFont="1" applyFill="1" applyBorder="1" applyAlignment="1">
      <alignment horizontal="center" vertical="center" wrapText="1"/>
    </xf>
    <xf numFmtId="183" fontId="15" fillId="2" borderId="29" xfId="0" applyNumberFormat="1" applyFont="1" applyFill="1" applyBorder="1" applyAlignment="1">
      <alignment horizontal="center" vertical="center" wrapText="1"/>
    </xf>
    <xf numFmtId="17" fontId="15" fillId="3" borderId="24" xfId="0" applyNumberFormat="1" applyFont="1" applyFill="1" applyBorder="1" applyAlignment="1">
      <alignment horizontal="center" vertical="center" wrapText="1"/>
    </xf>
    <xf numFmtId="183" fontId="15" fillId="3" borderId="26" xfId="0" applyNumberFormat="1" applyFont="1" applyFill="1" applyBorder="1" applyAlignment="1">
      <alignment horizontal="center" vertical="center" wrapText="1"/>
    </xf>
    <xf numFmtId="17" fontId="15" fillId="3" borderId="2" xfId="0" applyNumberFormat="1" applyFont="1" applyFill="1" applyBorder="1" applyAlignment="1">
      <alignment horizontal="center" vertical="center" wrapText="1"/>
    </xf>
    <xf numFmtId="0" fontId="15" fillId="3" borderId="21" xfId="0" applyNumberFormat="1" applyFont="1" applyFill="1" applyBorder="1" applyAlignment="1">
      <alignment horizontal="center" vertical="center" wrapText="1"/>
    </xf>
    <xf numFmtId="183" fontId="15" fillId="3" borderId="0" xfId="0" applyNumberFormat="1" applyFont="1" applyFill="1" applyBorder="1" applyAlignment="1">
      <alignment horizontal="center" vertical="center" wrapText="1"/>
    </xf>
    <xf numFmtId="17" fontId="15" fillId="3" borderId="27" xfId="0" applyNumberFormat="1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183" fontId="15" fillId="3" borderId="29" xfId="0" applyNumberFormat="1" applyFont="1" applyFill="1" applyBorder="1" applyAlignment="1">
      <alignment horizontal="center" vertical="center" wrapText="1"/>
    </xf>
    <xf numFmtId="17" fontId="15" fillId="4" borderId="2" xfId="0" applyNumberFormat="1" applyFont="1" applyFill="1" applyBorder="1" applyAlignment="1">
      <alignment horizontal="center" vertical="center" wrapText="1"/>
    </xf>
    <xf numFmtId="0" fontId="15" fillId="4" borderId="21" xfId="0" applyNumberFormat="1" applyFont="1" applyFill="1" applyBorder="1" applyAlignment="1">
      <alignment horizontal="center" vertical="center" wrapText="1"/>
    </xf>
    <xf numFmtId="183" fontId="15" fillId="4" borderId="0" xfId="0" applyNumberFormat="1" applyFont="1" applyFill="1" applyBorder="1" applyAlignment="1">
      <alignment horizontal="center" vertical="center" wrapText="1"/>
    </xf>
    <xf numFmtId="17" fontId="15" fillId="4" borderId="7" xfId="0" applyNumberFormat="1" applyFont="1" applyFill="1" applyBorder="1" applyAlignment="1">
      <alignment horizontal="center" vertical="center" wrapText="1"/>
    </xf>
    <xf numFmtId="0" fontId="15" fillId="4" borderId="30" xfId="0" applyNumberFormat="1" applyFont="1" applyFill="1" applyBorder="1" applyAlignment="1">
      <alignment horizontal="center" vertical="center" wrapText="1"/>
    </xf>
    <xf numFmtId="183" fontId="15" fillId="4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2" fontId="22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5" fillId="4" borderId="19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15" fillId="5" borderId="19" xfId="0" applyNumberFormat="1" applyFont="1" applyFill="1" applyBorder="1" applyAlignment="1">
      <alignment horizontal="center" vertical="center" wrapText="1"/>
    </xf>
    <xf numFmtId="0" fontId="15" fillId="5" borderId="33" xfId="0" applyNumberFormat="1" applyFont="1" applyFill="1" applyBorder="1" applyAlignment="1">
      <alignment horizontal="center" vertical="center" wrapText="1"/>
    </xf>
    <xf numFmtId="0" fontId="15" fillId="3" borderId="3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3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3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15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15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20" xfId="0" applyNumberFormat="1" applyFont="1" applyBorder="1" applyAlignment="1" applyProtection="1">
      <alignment horizontal="center" vertical="center" wrapText="1"/>
      <protection locked="0"/>
    </xf>
    <xf numFmtId="174" fontId="15" fillId="5" borderId="39" xfId="0" applyNumberFormat="1" applyFont="1" applyFill="1" applyBorder="1" applyAlignment="1" applyProtection="1">
      <alignment horizontal="center" vertical="center" wrapText="1"/>
      <protection hidden="1"/>
    </xf>
    <xf numFmtId="174" fontId="15" fillId="2" borderId="40" xfId="0" applyNumberFormat="1" applyFont="1" applyFill="1" applyBorder="1" applyAlignment="1" applyProtection="1">
      <alignment horizontal="center" vertical="center" wrapText="1"/>
      <protection hidden="1"/>
    </xf>
    <xf numFmtId="174" fontId="15" fillId="2" borderId="39" xfId="0" applyNumberFormat="1" applyFont="1" applyFill="1" applyBorder="1" applyAlignment="1" applyProtection="1">
      <alignment horizontal="center" vertical="center" wrapText="1"/>
      <protection hidden="1"/>
    </xf>
    <xf numFmtId="174" fontId="15" fillId="2" borderId="41" xfId="0" applyNumberFormat="1" applyFont="1" applyFill="1" applyBorder="1" applyAlignment="1" applyProtection="1">
      <alignment horizontal="center" vertical="center" wrapText="1"/>
      <protection hidden="1"/>
    </xf>
    <xf numFmtId="174" fontId="15" fillId="3" borderId="40" xfId="0" applyNumberFormat="1" applyFont="1" applyFill="1" applyBorder="1" applyAlignment="1" applyProtection="1">
      <alignment horizontal="center" vertical="center" wrapText="1"/>
      <protection hidden="1"/>
    </xf>
    <xf numFmtId="174" fontId="15" fillId="3" borderId="39" xfId="0" applyNumberFormat="1" applyFont="1" applyFill="1" applyBorder="1" applyAlignment="1" applyProtection="1">
      <alignment horizontal="center" vertical="center" wrapText="1"/>
      <protection hidden="1"/>
    </xf>
    <xf numFmtId="174" fontId="15" fillId="3" borderId="41" xfId="0" applyNumberFormat="1" applyFont="1" applyFill="1" applyBorder="1" applyAlignment="1" applyProtection="1">
      <alignment horizontal="center" vertical="center" wrapText="1"/>
      <protection hidden="1"/>
    </xf>
    <xf numFmtId="174" fontId="15" fillId="4" borderId="39" xfId="0" applyNumberFormat="1" applyFont="1" applyFill="1" applyBorder="1" applyAlignment="1" applyProtection="1">
      <alignment horizontal="center" vertical="center" wrapText="1"/>
      <protection hidden="1"/>
    </xf>
    <xf numFmtId="174" fontId="15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5" fillId="2" borderId="43" xfId="0" applyNumberFormat="1" applyFont="1" applyFill="1" applyBorder="1" applyAlignment="1" applyProtection="1">
      <alignment horizontal="center" vertical="center" wrapText="1"/>
      <protection hidden="1"/>
    </xf>
    <xf numFmtId="2" fontId="15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15" fillId="2" borderId="44" xfId="0" applyNumberFormat="1" applyFont="1" applyFill="1" applyBorder="1" applyAlignment="1" applyProtection="1">
      <alignment horizontal="center" vertical="center" wrapText="1"/>
      <protection hidden="1"/>
    </xf>
    <xf numFmtId="2" fontId="15" fillId="3" borderId="43" xfId="0" applyNumberFormat="1" applyFont="1" applyFill="1" applyBorder="1" applyAlignment="1" applyProtection="1">
      <alignment horizontal="center" vertical="center" wrapText="1"/>
      <protection hidden="1"/>
    </xf>
    <xf numFmtId="2" fontId="15" fillId="3" borderId="22" xfId="0" applyNumberFormat="1" applyFont="1" applyFill="1" applyBorder="1" applyAlignment="1" applyProtection="1">
      <alignment horizontal="center" vertical="center" wrapText="1"/>
      <protection hidden="1"/>
    </xf>
    <xf numFmtId="2" fontId="15" fillId="3" borderId="44" xfId="0" applyNumberFormat="1" applyFont="1" applyFill="1" applyBorder="1" applyAlignment="1" applyProtection="1">
      <alignment horizontal="center" vertical="center" wrapText="1"/>
      <protection hidden="1"/>
    </xf>
    <xf numFmtId="2" fontId="15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5" fillId="4" borderId="45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4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47" xfId="0" applyNumberFormat="1" applyFont="1" applyFill="1" applyBorder="1" applyAlignment="1" applyProtection="1">
      <alignment horizontal="center" vertical="center" wrapText="1"/>
      <protection hidden="1"/>
    </xf>
    <xf numFmtId="183" fontId="0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19" xfId="0" applyNumberFormat="1" applyFont="1" applyBorder="1" applyAlignment="1" applyProtection="1">
      <alignment horizontal="center" vertical="center" wrapText="1"/>
      <protection hidden="1"/>
    </xf>
    <xf numFmtId="0" fontId="24" fillId="0" borderId="20" xfId="0" applyNumberFormat="1" applyFont="1" applyBorder="1" applyAlignment="1" applyProtection="1">
      <alignment horizontal="center" vertical="center" wrapText="1"/>
      <protection hidden="1"/>
    </xf>
    <xf numFmtId="187" fontId="20" fillId="0" borderId="9" xfId="0" applyNumberFormat="1" applyFont="1" applyBorder="1" applyAlignment="1" applyProtection="1">
      <alignment horizontal="center" vertical="center"/>
      <protection hidden="1"/>
    </xf>
    <xf numFmtId="0" fontId="20" fillId="0" borderId="9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3" fillId="5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7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ont="1" applyFill="1" applyBorder="1" applyAlignment="1" applyProtection="1">
      <alignment horizontal="center" vertical="center" wrapText="1"/>
      <protection hidden="1"/>
    </xf>
    <xf numFmtId="187" fontId="1" fillId="0" borderId="48" xfId="0" applyNumberFormat="1" applyFont="1" applyBorder="1" applyAlignment="1" applyProtection="1">
      <alignment horizontal="center" vertical="center" wrapText="1"/>
      <protection hidden="1"/>
    </xf>
    <xf numFmtId="2" fontId="1" fillId="0" borderId="48" xfId="0" applyNumberFormat="1" applyFont="1" applyBorder="1" applyAlignment="1" applyProtection="1">
      <alignment horizontal="center" vertical="center" wrapText="1"/>
      <protection hidden="1"/>
    </xf>
    <xf numFmtId="0" fontId="1" fillId="0" borderId="49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0" fillId="0" borderId="5" xfId="0" applyNumberForma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23" fillId="0" borderId="5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295275</xdr:rowOff>
    </xdr:from>
    <xdr:to>
      <xdr:col>9</xdr:col>
      <xdr:colOff>333375</xdr:colOff>
      <xdr:row>5</xdr:row>
      <xdr:rowOff>304800</xdr:rowOff>
    </xdr:to>
    <xdr:sp>
      <xdr:nvSpPr>
        <xdr:cNvPr id="1" name="Line 1"/>
        <xdr:cNvSpPr>
          <a:spLocks/>
        </xdr:cNvSpPr>
      </xdr:nvSpPr>
      <xdr:spPr>
        <a:xfrm flipH="1">
          <a:off x="6934200" y="251460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selection activeCell="M17" sqref="M17"/>
    </sheetView>
  </sheetViews>
  <sheetFormatPr defaultColWidth="11.421875" defaultRowHeight="19.5" customHeight="1"/>
  <cols>
    <col min="1" max="1" width="10.421875" style="11" customWidth="1"/>
    <col min="2" max="2" width="9.421875" style="11" customWidth="1"/>
    <col min="3" max="3" width="24.00390625" style="11" customWidth="1"/>
    <col min="4" max="4" width="8.421875" style="11" customWidth="1"/>
    <col min="5" max="5" width="14.140625" style="11" customWidth="1"/>
    <col min="6" max="6" width="13.421875" style="11" customWidth="1"/>
    <col min="7" max="7" width="8.421875" style="11" customWidth="1"/>
    <col min="8" max="8" width="15.28125" style="11" customWidth="1"/>
    <col min="9" max="9" width="13.421875" style="11" customWidth="1"/>
    <col min="10" max="10" width="12.140625" style="11" bestFit="1" customWidth="1"/>
    <col min="11" max="11" width="8.421875" style="11" customWidth="1"/>
    <col min="12" max="12" width="10.421875" style="11" customWidth="1"/>
    <col min="13" max="13" width="22.421875" style="11" customWidth="1"/>
    <col min="14" max="14" width="17.28125" style="11" customWidth="1"/>
    <col min="15" max="15" width="35.00390625" style="11" customWidth="1"/>
    <col min="16" max="16" width="13.140625" style="11" hidden="1" customWidth="1"/>
    <col min="17" max="18" width="11.7109375" style="11" hidden="1" customWidth="1"/>
    <col min="19" max="19" width="15.140625" style="11" hidden="1" customWidth="1"/>
    <col min="20" max="20" width="14.00390625" style="11" hidden="1" customWidth="1"/>
    <col min="21" max="21" width="10.421875" style="11" hidden="1" customWidth="1"/>
    <col min="22" max="16384" width="9.140625" style="11" customWidth="1"/>
  </cols>
  <sheetData>
    <row r="1" spans="2:21" ht="39.75" customHeight="1" thickBot="1">
      <c r="B1" s="160" t="s">
        <v>65</v>
      </c>
      <c r="C1" s="161"/>
      <c r="D1" s="161"/>
      <c r="E1" s="161"/>
      <c r="F1" s="161"/>
      <c r="G1" s="161"/>
      <c r="H1" s="162"/>
      <c r="I1" s="7"/>
      <c r="J1" s="163" t="s">
        <v>70</v>
      </c>
      <c r="K1" s="164"/>
      <c r="L1" s="164"/>
      <c r="M1" s="164"/>
      <c r="N1" s="165"/>
      <c r="O1" s="80" t="s">
        <v>48</v>
      </c>
      <c r="P1" s="41"/>
      <c r="Q1" s="42"/>
      <c r="R1"/>
      <c r="S1"/>
      <c r="T1"/>
      <c r="U1"/>
    </row>
    <row r="2" spans="1:21" ht="45" customHeight="1" thickBot="1">
      <c r="A2" s="43" t="s">
        <v>41</v>
      </c>
      <c r="B2" s="46" t="s">
        <v>21</v>
      </c>
      <c r="C2" s="47" t="s">
        <v>0</v>
      </c>
      <c r="D2" s="78" t="s">
        <v>24</v>
      </c>
      <c r="E2" s="79" t="s">
        <v>20</v>
      </c>
      <c r="F2" s="48" t="s">
        <v>25</v>
      </c>
      <c r="G2" s="49" t="s">
        <v>57</v>
      </c>
      <c r="H2" s="50" t="s">
        <v>54</v>
      </c>
      <c r="I2" s="12" t="s">
        <v>66</v>
      </c>
      <c r="J2" s="176" t="s">
        <v>53</v>
      </c>
      <c r="K2" s="177"/>
      <c r="L2" s="177"/>
      <c r="M2" s="177"/>
      <c r="N2" s="178"/>
      <c r="O2" s="88" t="s">
        <v>56</v>
      </c>
      <c r="P2" s="82" t="s">
        <v>23</v>
      </c>
      <c r="Q2" s="33" t="s">
        <v>1</v>
      </c>
      <c r="R2" s="34" t="s">
        <v>2</v>
      </c>
      <c r="T2" s="172" t="s">
        <v>67</v>
      </c>
      <c r="U2" s="172"/>
    </row>
    <row r="3" spans="1:21" ht="30" customHeight="1" thickBot="1">
      <c r="A3" s="86">
        <v>1</v>
      </c>
      <c r="B3" s="51">
        <v>39692</v>
      </c>
      <c r="C3" s="83" t="s">
        <v>58</v>
      </c>
      <c r="D3" s="89">
        <v>410</v>
      </c>
      <c r="E3" s="103">
        <f>Q3*R3/1000000</f>
        <v>14.625792</v>
      </c>
      <c r="F3" s="112">
        <f aca="true" t="shared" si="0" ref="F3:F26">SQRT(E3)</f>
        <v>3.8243681831120813</v>
      </c>
      <c r="G3" s="53">
        <v>37.8</v>
      </c>
      <c r="H3" s="121" t="str">
        <f aca="true" t="shared" si="1" ref="H3:H11">CONCATENATE((FIXED(R3/P3,0)),"  x  ",FIXED(Q3/P3,0))</f>
        <v>14  x  18</v>
      </c>
      <c r="I3" s="129">
        <f aca="true" t="shared" si="2" ref="I3:I26">T3*U3</f>
        <v>253.92</v>
      </c>
      <c r="J3" s="166" t="s">
        <v>45</v>
      </c>
      <c r="K3" s="167"/>
      <c r="L3" s="167"/>
      <c r="M3" s="168"/>
      <c r="N3" s="101">
        <v>3</v>
      </c>
      <c r="O3" s="130" t="str">
        <f>VLOOKUP(N3,Camera_Code,3,FALSE)</f>
        <v>Panas'c Lumix LX3</v>
      </c>
      <c r="P3" s="135">
        <f aca="true" t="shared" si="3" ref="P3:P26">$Q$38</f>
        <v>240</v>
      </c>
      <c r="Q3" s="6">
        <v>4416</v>
      </c>
      <c r="R3" s="35">
        <v>3312</v>
      </c>
      <c r="T3" s="141">
        <f>Q3/$N$5</f>
        <v>18.4</v>
      </c>
      <c r="U3" s="141">
        <f>R3/$N$5</f>
        <v>13.8</v>
      </c>
    </row>
    <row r="4" spans="1:21" ht="30" customHeight="1" thickBot="1">
      <c r="A4" s="86">
        <v>2</v>
      </c>
      <c r="B4" s="51">
        <v>39569</v>
      </c>
      <c r="C4" s="83" t="s">
        <v>64</v>
      </c>
      <c r="D4" s="90">
        <v>420</v>
      </c>
      <c r="E4" s="103">
        <f aca="true" t="shared" si="4" ref="E4:E26">Q4*R4/1000000</f>
        <v>9.980928</v>
      </c>
      <c r="F4" s="112">
        <f t="shared" si="0"/>
        <v>3.1592606730056323</v>
      </c>
      <c r="G4" s="53">
        <v>55.3</v>
      </c>
      <c r="H4" s="121" t="str">
        <f t="shared" si="1"/>
        <v>11  x  15</v>
      </c>
      <c r="I4" s="129">
        <f t="shared" si="2"/>
        <v>173.28</v>
      </c>
      <c r="J4" s="169" t="s">
        <v>46</v>
      </c>
      <c r="K4" s="170"/>
      <c r="L4" s="170"/>
      <c r="M4" s="171"/>
      <c r="N4" s="101">
        <v>1</v>
      </c>
      <c r="O4" s="130" t="str">
        <f>VLOOKUP(N4,Camera_Code,3,FALSE)</f>
        <v>Canon G10</v>
      </c>
      <c r="P4" s="135">
        <f t="shared" si="3"/>
        <v>240</v>
      </c>
      <c r="Q4" s="6">
        <v>3648</v>
      </c>
      <c r="R4" s="35">
        <v>2736</v>
      </c>
      <c r="T4" s="141">
        <f aca="true" t="shared" si="5" ref="T4:T26">Q4/$N$5</f>
        <v>15.2</v>
      </c>
      <c r="U4" s="141">
        <f aca="true" t="shared" si="6" ref="U4:U26">R4/$N$5</f>
        <v>11.4</v>
      </c>
    </row>
    <row r="5" spans="1:21" ht="30" customHeight="1" thickBot="1">
      <c r="A5" s="86">
        <v>3</v>
      </c>
      <c r="B5" s="51">
        <v>39661</v>
      </c>
      <c r="C5" s="83" t="s">
        <v>61</v>
      </c>
      <c r="D5" s="90">
        <v>430</v>
      </c>
      <c r="E5" s="103">
        <f t="shared" si="4"/>
        <v>9.980928</v>
      </c>
      <c r="F5" s="112">
        <f t="shared" si="0"/>
        <v>3.1592606730056323</v>
      </c>
      <c r="G5" s="53">
        <v>39.1</v>
      </c>
      <c r="H5" s="121" t="str">
        <f t="shared" si="1"/>
        <v>11  x  15</v>
      </c>
      <c r="I5" s="129">
        <f t="shared" si="2"/>
        <v>173.28</v>
      </c>
      <c r="J5" s="173" t="s">
        <v>47</v>
      </c>
      <c r="K5" s="174"/>
      <c r="L5" s="174"/>
      <c r="M5" s="175"/>
      <c r="N5" s="102">
        <v>240</v>
      </c>
      <c r="O5" s="131" t="str">
        <f>IF(R36&lt;0,Q31,P31)</f>
        <v>OK</v>
      </c>
      <c r="P5" s="135">
        <f t="shared" si="3"/>
        <v>240</v>
      </c>
      <c r="Q5" s="6">
        <v>3648</v>
      </c>
      <c r="R5" s="35">
        <v>2736</v>
      </c>
      <c r="T5" s="141">
        <f t="shared" si="5"/>
        <v>15.2</v>
      </c>
      <c r="U5" s="141">
        <f t="shared" si="6"/>
        <v>11.4</v>
      </c>
    </row>
    <row r="6" spans="1:21" ht="30" customHeight="1" thickBot="1">
      <c r="A6" s="44">
        <v>4</v>
      </c>
      <c r="B6" s="51">
        <v>39448</v>
      </c>
      <c r="C6" s="52" t="s">
        <v>16</v>
      </c>
      <c r="D6" s="91">
        <v>502.95</v>
      </c>
      <c r="E6" s="103">
        <f t="shared" si="4"/>
        <v>10.036224</v>
      </c>
      <c r="F6" s="112">
        <f t="shared" si="0"/>
        <v>3.168</v>
      </c>
      <c r="G6" s="53">
        <v>66</v>
      </c>
      <c r="H6" s="121" t="str">
        <f t="shared" si="1"/>
        <v>11  x  16</v>
      </c>
      <c r="I6" s="129">
        <f t="shared" si="2"/>
        <v>174.24</v>
      </c>
      <c r="J6" s="152" t="s">
        <v>55</v>
      </c>
      <c r="K6" s="164"/>
      <c r="L6" s="164"/>
      <c r="M6" s="164"/>
      <c r="N6" s="165"/>
      <c r="P6" s="135">
        <f t="shared" si="3"/>
        <v>240</v>
      </c>
      <c r="Q6" s="6">
        <v>3872</v>
      </c>
      <c r="R6" s="35">
        <v>2592</v>
      </c>
      <c r="T6" s="141">
        <f t="shared" si="5"/>
        <v>16.133333333333333</v>
      </c>
      <c r="U6" s="141">
        <f t="shared" si="6"/>
        <v>10.8</v>
      </c>
    </row>
    <row r="7" spans="1:21" ht="30" customHeight="1">
      <c r="A7" s="44">
        <f>A6+1</f>
        <v>5</v>
      </c>
      <c r="B7" s="51">
        <v>38961</v>
      </c>
      <c r="C7" s="52" t="s">
        <v>15</v>
      </c>
      <c r="D7" s="91">
        <v>563.99</v>
      </c>
      <c r="E7" s="103">
        <f t="shared" si="4"/>
        <v>10.036224</v>
      </c>
      <c r="F7" s="112">
        <f t="shared" si="0"/>
        <v>3.168</v>
      </c>
      <c r="G7" s="53">
        <v>66.9</v>
      </c>
      <c r="H7" s="121" t="str">
        <f t="shared" si="1"/>
        <v>11  x  16</v>
      </c>
      <c r="I7" s="129">
        <f t="shared" si="2"/>
        <v>174.24</v>
      </c>
      <c r="J7" s="156" t="s">
        <v>49</v>
      </c>
      <c r="K7" s="157"/>
      <c r="L7" s="157"/>
      <c r="M7" s="157"/>
      <c r="N7" s="77"/>
      <c r="P7" s="135">
        <f t="shared" si="3"/>
        <v>240</v>
      </c>
      <c r="Q7" s="6">
        <v>3872</v>
      </c>
      <c r="R7" s="35">
        <v>2592</v>
      </c>
      <c r="T7" s="141">
        <f t="shared" si="5"/>
        <v>16.133333333333333</v>
      </c>
      <c r="U7" s="141">
        <f t="shared" si="6"/>
        <v>10.8</v>
      </c>
    </row>
    <row r="8" spans="1:21" ht="30" customHeight="1">
      <c r="A8" s="86">
        <v>6</v>
      </c>
      <c r="B8" s="51">
        <v>39448</v>
      </c>
      <c r="C8" s="83" t="s">
        <v>62</v>
      </c>
      <c r="D8" s="90">
        <v>610</v>
      </c>
      <c r="E8" s="103">
        <f t="shared" si="4"/>
        <v>10.036224</v>
      </c>
      <c r="F8" s="112">
        <f t="shared" si="0"/>
        <v>3.168</v>
      </c>
      <c r="G8" s="53">
        <v>64.5</v>
      </c>
      <c r="H8" s="121" t="str">
        <f t="shared" si="1"/>
        <v>11  x  16</v>
      </c>
      <c r="I8" s="129">
        <f t="shared" si="2"/>
        <v>174.24</v>
      </c>
      <c r="J8" s="153" t="s">
        <v>51</v>
      </c>
      <c r="K8" s="154"/>
      <c r="L8" s="154"/>
      <c r="M8" s="154"/>
      <c r="N8" s="132">
        <f>R36</f>
        <v>20</v>
      </c>
      <c r="P8" s="135">
        <f t="shared" si="3"/>
        <v>240</v>
      </c>
      <c r="Q8" s="6">
        <v>3872</v>
      </c>
      <c r="R8" s="35">
        <v>2592</v>
      </c>
      <c r="T8" s="141">
        <f t="shared" si="5"/>
        <v>16.133333333333333</v>
      </c>
      <c r="U8" s="141">
        <f t="shared" si="6"/>
        <v>10.8</v>
      </c>
    </row>
    <row r="9" spans="1:21" ht="30" customHeight="1">
      <c r="A9" s="44">
        <v>7</v>
      </c>
      <c r="B9" s="51">
        <v>39448</v>
      </c>
      <c r="C9" s="52" t="s">
        <v>6</v>
      </c>
      <c r="D9" s="91">
        <v>611.15</v>
      </c>
      <c r="E9" s="103">
        <f t="shared" si="4"/>
        <v>12.166656</v>
      </c>
      <c r="F9" s="112">
        <f t="shared" si="0"/>
        <v>3.4880733937232455</v>
      </c>
      <c r="G9" s="53">
        <v>60.6</v>
      </c>
      <c r="H9" s="121" t="str">
        <f t="shared" si="1"/>
        <v>12  x  18</v>
      </c>
      <c r="I9" s="129">
        <f t="shared" si="2"/>
        <v>211.2266666666667</v>
      </c>
      <c r="J9" s="153" t="s">
        <v>50</v>
      </c>
      <c r="K9" s="155"/>
      <c r="L9" s="155"/>
      <c r="M9" s="155"/>
      <c r="N9" s="133" t="str">
        <f>S37</f>
        <v>Reduction</v>
      </c>
      <c r="O9" s="87">
        <f>U36</f>
        <v>-80.63999999999999</v>
      </c>
      <c r="P9" s="135">
        <f t="shared" si="3"/>
        <v>240</v>
      </c>
      <c r="Q9" s="6">
        <v>4272</v>
      </c>
      <c r="R9" s="35">
        <v>2848</v>
      </c>
      <c r="T9" s="141">
        <f t="shared" si="5"/>
        <v>17.8</v>
      </c>
      <c r="U9" s="141">
        <f t="shared" si="6"/>
        <v>11.866666666666667</v>
      </c>
    </row>
    <row r="10" spans="1:21" ht="30" customHeight="1" thickBot="1">
      <c r="A10" s="44">
        <f>A9+1</f>
        <v>8</v>
      </c>
      <c r="B10" s="51">
        <v>39448</v>
      </c>
      <c r="C10" s="52" t="s">
        <v>18</v>
      </c>
      <c r="D10" s="91">
        <v>649.99</v>
      </c>
      <c r="E10" s="103">
        <f t="shared" si="4"/>
        <v>14.033152</v>
      </c>
      <c r="F10" s="112">
        <f t="shared" si="0"/>
        <v>3.7460848895880616</v>
      </c>
      <c r="G10" s="53">
        <v>65.4</v>
      </c>
      <c r="H10" s="121" t="str">
        <f t="shared" si="1"/>
        <v>13  x  19</v>
      </c>
      <c r="I10" s="129">
        <f t="shared" si="2"/>
        <v>243.6311111111111</v>
      </c>
      <c r="J10" s="158" t="s">
        <v>52</v>
      </c>
      <c r="K10" s="159"/>
      <c r="L10" s="159"/>
      <c r="M10" s="159"/>
      <c r="N10" s="134" t="str">
        <f>T37</f>
        <v>Negligible</v>
      </c>
      <c r="P10" s="135">
        <f t="shared" si="3"/>
        <v>240</v>
      </c>
      <c r="Q10" s="6">
        <v>4592</v>
      </c>
      <c r="R10" s="35">
        <v>3056</v>
      </c>
      <c r="T10" s="141">
        <f t="shared" si="5"/>
        <v>19.133333333333333</v>
      </c>
      <c r="U10" s="141">
        <f t="shared" si="6"/>
        <v>12.733333333333333</v>
      </c>
    </row>
    <row r="11" spans="1:21" ht="30" customHeight="1">
      <c r="A11" s="86">
        <v>9</v>
      </c>
      <c r="B11" s="51">
        <v>39692</v>
      </c>
      <c r="C11" s="84" t="s">
        <v>60</v>
      </c>
      <c r="D11" s="90">
        <v>670</v>
      </c>
      <c r="E11" s="103">
        <f t="shared" si="4"/>
        <v>12</v>
      </c>
      <c r="F11" s="112">
        <f t="shared" si="0"/>
        <v>3.4641016151377544</v>
      </c>
      <c r="G11" s="53">
        <v>53</v>
      </c>
      <c r="H11" s="122" t="str">
        <f t="shared" si="1"/>
        <v>13  x  17</v>
      </c>
      <c r="I11" s="129">
        <f t="shared" si="2"/>
        <v>208.33333333333334</v>
      </c>
      <c r="P11" s="135">
        <f t="shared" si="3"/>
        <v>240</v>
      </c>
      <c r="Q11" s="6">
        <v>4000</v>
      </c>
      <c r="R11" s="35">
        <v>3000</v>
      </c>
      <c r="T11" s="141">
        <f t="shared" si="5"/>
        <v>16.666666666666668</v>
      </c>
      <c r="U11" s="141">
        <f t="shared" si="6"/>
        <v>12.5</v>
      </c>
    </row>
    <row r="12" spans="1:21" ht="30" customHeight="1">
      <c r="A12" s="44">
        <v>10</v>
      </c>
      <c r="B12" s="54">
        <v>39448</v>
      </c>
      <c r="C12" s="55" t="s">
        <v>17</v>
      </c>
      <c r="D12" s="92">
        <v>742.95</v>
      </c>
      <c r="E12" s="104">
        <f t="shared" si="4"/>
        <v>14.501888</v>
      </c>
      <c r="F12" s="113">
        <f t="shared" si="0"/>
        <v>3.808134451407933</v>
      </c>
      <c r="G12" s="56">
        <v>65.4</v>
      </c>
      <c r="H12" s="123" t="str">
        <f aca="true" t="shared" si="7" ref="H12:H26">CONCATENATE((FIXED(R12/P12,0)),"  x  ",FIXED(Q12/P12,0))</f>
        <v>13  x  19</v>
      </c>
      <c r="I12" s="129">
        <f t="shared" si="2"/>
        <v>251.76888888888888</v>
      </c>
      <c r="P12" s="136">
        <f t="shared" si="3"/>
        <v>240</v>
      </c>
      <c r="Q12" s="3">
        <v>4672</v>
      </c>
      <c r="R12" s="36">
        <v>3104</v>
      </c>
      <c r="T12" s="141">
        <f t="shared" si="5"/>
        <v>19.466666666666665</v>
      </c>
      <c r="U12" s="141">
        <f t="shared" si="6"/>
        <v>12.933333333333334</v>
      </c>
    </row>
    <row r="13" spans="1:21" ht="30" customHeight="1">
      <c r="A13" s="44">
        <f>A12+1</f>
        <v>11</v>
      </c>
      <c r="B13" s="57">
        <v>39661</v>
      </c>
      <c r="C13" s="58" t="s">
        <v>14</v>
      </c>
      <c r="D13" s="93">
        <v>839.95</v>
      </c>
      <c r="E13" s="105">
        <f t="shared" si="4"/>
        <v>12.212224</v>
      </c>
      <c r="F13" s="114">
        <f t="shared" si="0"/>
        <v>3.4945992617180015</v>
      </c>
      <c r="G13" s="59">
        <v>72.6</v>
      </c>
      <c r="H13" s="123" t="str">
        <f t="shared" si="7"/>
        <v>12  x  18</v>
      </c>
      <c r="I13" s="129">
        <f t="shared" si="2"/>
        <v>212.01777777777778</v>
      </c>
      <c r="P13" s="136">
        <f t="shared" si="3"/>
        <v>240</v>
      </c>
      <c r="Q13" s="3">
        <v>4288</v>
      </c>
      <c r="R13" s="36">
        <v>2848</v>
      </c>
      <c r="T13" s="141">
        <f t="shared" si="5"/>
        <v>17.866666666666667</v>
      </c>
      <c r="U13" s="141">
        <f t="shared" si="6"/>
        <v>11.866666666666667</v>
      </c>
    </row>
    <row r="14" spans="1:21" ht="30" customHeight="1">
      <c r="A14" s="44">
        <f>A13+1</f>
        <v>12</v>
      </c>
      <c r="B14" s="57">
        <v>39295</v>
      </c>
      <c r="C14" s="58" t="s">
        <v>5</v>
      </c>
      <c r="D14" s="93">
        <v>849.95</v>
      </c>
      <c r="E14" s="105">
        <f t="shared" si="4"/>
        <v>10.081584</v>
      </c>
      <c r="F14" s="114">
        <f t="shared" si="0"/>
        <v>3.175151020030386</v>
      </c>
      <c r="G14" s="59">
        <v>63.5</v>
      </c>
      <c r="H14" s="123" t="str">
        <f t="shared" si="7"/>
        <v>11  x  16</v>
      </c>
      <c r="I14" s="129">
        <f t="shared" si="2"/>
        <v>175.0275</v>
      </c>
      <c r="P14" s="136">
        <f t="shared" si="3"/>
        <v>240</v>
      </c>
      <c r="Q14" s="3">
        <v>3888</v>
      </c>
      <c r="R14" s="36">
        <v>2593</v>
      </c>
      <c r="T14" s="141">
        <f t="shared" si="5"/>
        <v>16.2</v>
      </c>
      <c r="U14" s="141">
        <f t="shared" si="6"/>
        <v>10.804166666666667</v>
      </c>
    </row>
    <row r="15" spans="1:21" ht="30" customHeight="1">
      <c r="A15" s="44">
        <f>A14+1</f>
        <v>13</v>
      </c>
      <c r="B15" s="60">
        <v>39661</v>
      </c>
      <c r="C15" s="61" t="s">
        <v>7</v>
      </c>
      <c r="D15" s="94">
        <v>1169.95</v>
      </c>
      <c r="E15" s="106">
        <f t="shared" si="4"/>
        <v>15.054336</v>
      </c>
      <c r="F15" s="115">
        <f t="shared" si="0"/>
        <v>3.879991752568554</v>
      </c>
      <c r="G15" s="62">
        <v>62.9</v>
      </c>
      <c r="H15" s="124" t="str">
        <f t="shared" si="7"/>
        <v>13  x  20</v>
      </c>
      <c r="I15" s="129">
        <f t="shared" si="2"/>
        <v>261.36</v>
      </c>
      <c r="P15" s="136">
        <f t="shared" si="3"/>
        <v>240</v>
      </c>
      <c r="Q15" s="3">
        <v>4752</v>
      </c>
      <c r="R15" s="36">
        <v>3168</v>
      </c>
      <c r="T15" s="141">
        <f t="shared" si="5"/>
        <v>19.8</v>
      </c>
      <c r="U15" s="141">
        <f t="shared" si="6"/>
        <v>13.2</v>
      </c>
    </row>
    <row r="16" spans="1:21" ht="30" customHeight="1">
      <c r="A16" s="86">
        <v>14</v>
      </c>
      <c r="B16" s="63">
        <v>39356</v>
      </c>
      <c r="C16" s="85" t="s">
        <v>63</v>
      </c>
      <c r="D16" s="95">
        <v>1395</v>
      </c>
      <c r="E16" s="107">
        <f t="shared" si="4"/>
        <v>9.980928</v>
      </c>
      <c r="F16" s="116">
        <f t="shared" si="0"/>
        <v>3.1592606730056323</v>
      </c>
      <c r="G16" s="64">
        <v>56.3</v>
      </c>
      <c r="H16" s="125" t="str">
        <f t="shared" si="7"/>
        <v>11  x  15</v>
      </c>
      <c r="I16" s="129">
        <f t="shared" si="2"/>
        <v>173.28</v>
      </c>
      <c r="P16" s="137">
        <f t="shared" si="3"/>
        <v>240</v>
      </c>
      <c r="Q16" s="4">
        <v>3648</v>
      </c>
      <c r="R16" s="37">
        <v>2736</v>
      </c>
      <c r="T16" s="141">
        <f t="shared" si="5"/>
        <v>15.2</v>
      </c>
      <c r="U16" s="141">
        <f t="shared" si="6"/>
        <v>11.4</v>
      </c>
    </row>
    <row r="17" spans="1:21" ht="30" customHeight="1">
      <c r="A17" s="44">
        <v>15</v>
      </c>
      <c r="B17" s="65">
        <v>39295</v>
      </c>
      <c r="C17" s="66" t="s">
        <v>11</v>
      </c>
      <c r="D17" s="96">
        <v>1469.95</v>
      </c>
      <c r="E17" s="108">
        <f t="shared" si="4"/>
        <v>12.212224</v>
      </c>
      <c r="F17" s="117">
        <f t="shared" si="0"/>
        <v>3.4945992617180015</v>
      </c>
      <c r="G17" s="67">
        <v>66.6</v>
      </c>
      <c r="H17" s="125" t="str">
        <f t="shared" si="7"/>
        <v>12  x  18</v>
      </c>
      <c r="I17" s="129">
        <f t="shared" si="2"/>
        <v>212.01777777777778</v>
      </c>
      <c r="P17" s="137">
        <f t="shared" si="3"/>
        <v>240</v>
      </c>
      <c r="Q17" s="4">
        <v>4288</v>
      </c>
      <c r="R17" s="37">
        <v>2848</v>
      </c>
      <c r="T17" s="141">
        <f t="shared" si="5"/>
        <v>17.866666666666667</v>
      </c>
      <c r="U17" s="141">
        <f t="shared" si="6"/>
        <v>11.866666666666667</v>
      </c>
    </row>
    <row r="18" spans="1:21" ht="30" customHeight="1">
      <c r="A18" s="44">
        <f>A17+1</f>
        <v>16</v>
      </c>
      <c r="B18" s="65">
        <v>38565</v>
      </c>
      <c r="C18" s="66" t="s">
        <v>8</v>
      </c>
      <c r="D18" s="96">
        <v>1999.95</v>
      </c>
      <c r="E18" s="108">
        <f t="shared" si="4"/>
        <v>12.719616</v>
      </c>
      <c r="F18" s="117">
        <f t="shared" si="0"/>
        <v>3.5664570654923073</v>
      </c>
      <c r="G18" s="67">
        <v>70.9</v>
      </c>
      <c r="H18" s="125" t="str">
        <f t="shared" si="7"/>
        <v>12  x  18</v>
      </c>
      <c r="I18" s="129">
        <f t="shared" si="2"/>
        <v>220.82666666666665</v>
      </c>
      <c r="P18" s="137">
        <f t="shared" si="3"/>
        <v>240</v>
      </c>
      <c r="Q18" s="4">
        <v>4368</v>
      </c>
      <c r="R18" s="37">
        <v>2912</v>
      </c>
      <c r="T18" s="141">
        <f t="shared" si="5"/>
        <v>18.2</v>
      </c>
      <c r="U18" s="141">
        <f t="shared" si="6"/>
        <v>12.133333333333333</v>
      </c>
    </row>
    <row r="19" spans="1:21" ht="30" customHeight="1">
      <c r="A19" s="44">
        <f>A18+1</f>
        <v>17</v>
      </c>
      <c r="B19" s="65">
        <v>39692</v>
      </c>
      <c r="C19" s="66" t="s">
        <v>9</v>
      </c>
      <c r="D19" s="96">
        <v>2699.95</v>
      </c>
      <c r="E19" s="108">
        <f t="shared" si="4"/>
        <v>21.026304</v>
      </c>
      <c r="F19" s="117">
        <f t="shared" si="0"/>
        <v>4.585444798490109</v>
      </c>
      <c r="G19" s="67">
        <v>79</v>
      </c>
      <c r="H19" s="125" t="str">
        <f t="shared" si="7"/>
        <v>16  x  23</v>
      </c>
      <c r="I19" s="129">
        <f t="shared" si="2"/>
        <v>365.03999999999996</v>
      </c>
      <c r="P19" s="137">
        <f t="shared" si="3"/>
        <v>240</v>
      </c>
      <c r="Q19" s="4">
        <v>5616</v>
      </c>
      <c r="R19" s="37">
        <v>3744</v>
      </c>
      <c r="T19" s="141">
        <f t="shared" si="5"/>
        <v>23.4</v>
      </c>
      <c r="U19" s="141">
        <f t="shared" si="6"/>
        <v>15.6</v>
      </c>
    </row>
    <row r="20" spans="1:21" ht="30" customHeight="1">
      <c r="A20" s="44">
        <f>A19+1</f>
        <v>18</v>
      </c>
      <c r="B20" s="65">
        <v>39630</v>
      </c>
      <c r="C20" s="66" t="s">
        <v>13</v>
      </c>
      <c r="D20" s="96">
        <v>2999.95</v>
      </c>
      <c r="E20" s="108">
        <f t="shared" si="4"/>
        <v>12.052992</v>
      </c>
      <c r="F20" s="117">
        <f t="shared" si="0"/>
        <v>3.471741925892534</v>
      </c>
      <c r="G20" s="67">
        <v>80.5</v>
      </c>
      <c r="H20" s="125" t="str">
        <f t="shared" si="7"/>
        <v>12  x  18</v>
      </c>
      <c r="I20" s="129">
        <f t="shared" si="2"/>
        <v>209.25333333333336</v>
      </c>
      <c r="N20"/>
      <c r="P20" s="137">
        <f t="shared" si="3"/>
        <v>240</v>
      </c>
      <c r="Q20" s="4">
        <v>4256</v>
      </c>
      <c r="R20" s="37">
        <v>2832</v>
      </c>
      <c r="T20" s="141">
        <f t="shared" si="5"/>
        <v>17.733333333333334</v>
      </c>
      <c r="U20" s="141">
        <f t="shared" si="6"/>
        <v>11.8</v>
      </c>
    </row>
    <row r="21" spans="1:21" ht="30" customHeight="1">
      <c r="A21" s="44">
        <f>A20+1</f>
        <v>19</v>
      </c>
      <c r="B21" s="68">
        <v>39692</v>
      </c>
      <c r="C21" s="69" t="s">
        <v>19</v>
      </c>
      <c r="D21" s="97">
        <v>2999.95</v>
      </c>
      <c r="E21" s="109">
        <f t="shared" si="4"/>
        <v>24.385536</v>
      </c>
      <c r="F21" s="118">
        <f t="shared" si="0"/>
        <v>4.938171321450887</v>
      </c>
      <c r="G21" s="70">
        <v>78.9</v>
      </c>
      <c r="H21" s="126" t="str">
        <f t="shared" si="7"/>
        <v>17  x  25</v>
      </c>
      <c r="I21" s="129">
        <f t="shared" si="2"/>
        <v>423.36</v>
      </c>
      <c r="J21" s="1"/>
      <c r="K21" s="2"/>
      <c r="L21" s="2"/>
      <c r="M21" s="2"/>
      <c r="N21" s="1"/>
      <c r="O21" s="1"/>
      <c r="P21" s="137">
        <f t="shared" si="3"/>
        <v>240</v>
      </c>
      <c r="Q21" s="4">
        <v>6048</v>
      </c>
      <c r="R21" s="37">
        <v>4032</v>
      </c>
      <c r="T21" s="141">
        <f t="shared" si="5"/>
        <v>25.2</v>
      </c>
      <c r="U21" s="141">
        <f t="shared" si="6"/>
        <v>16.8</v>
      </c>
    </row>
    <row r="22" spans="1:21" ht="30" customHeight="1">
      <c r="A22" s="44">
        <f>A21+1</f>
        <v>20</v>
      </c>
      <c r="B22" s="71">
        <v>39114</v>
      </c>
      <c r="C22" s="72" t="s">
        <v>3</v>
      </c>
      <c r="D22" s="98">
        <v>3724.95</v>
      </c>
      <c r="E22" s="110">
        <f t="shared" si="4"/>
        <v>10.077696</v>
      </c>
      <c r="F22" s="119">
        <f t="shared" si="0"/>
        <v>3.1745387066469988</v>
      </c>
      <c r="G22" s="73">
        <v>71</v>
      </c>
      <c r="H22" s="127" t="str">
        <f t="shared" si="7"/>
        <v>11  x  16</v>
      </c>
      <c r="I22" s="129">
        <f t="shared" si="2"/>
        <v>174.96</v>
      </c>
      <c r="J22" s="1"/>
      <c r="K22" s="2"/>
      <c r="L22" s="2"/>
      <c r="M22" s="2"/>
      <c r="N22" s="1"/>
      <c r="O22" s="1"/>
      <c r="P22" s="138">
        <f t="shared" si="3"/>
        <v>240</v>
      </c>
      <c r="Q22" s="5">
        <v>3888</v>
      </c>
      <c r="R22" s="38">
        <v>2592</v>
      </c>
      <c r="T22" s="141">
        <f t="shared" si="5"/>
        <v>16.2</v>
      </c>
      <c r="U22" s="141">
        <f t="shared" si="6"/>
        <v>10.8</v>
      </c>
    </row>
    <row r="23" spans="1:21" ht="30" customHeight="1">
      <c r="A23" s="86">
        <v>21</v>
      </c>
      <c r="B23" s="71">
        <v>38961</v>
      </c>
      <c r="C23" s="81" t="s">
        <v>59</v>
      </c>
      <c r="D23" s="99">
        <v>4000</v>
      </c>
      <c r="E23" s="110">
        <f t="shared" si="4"/>
        <v>10.35168</v>
      </c>
      <c r="F23" s="119">
        <f t="shared" si="0"/>
        <v>3.217402679180833</v>
      </c>
      <c r="G23" s="73">
        <v>59.4</v>
      </c>
      <c r="H23" s="127" t="str">
        <f t="shared" si="7"/>
        <v>11  x  16</v>
      </c>
      <c r="I23" s="129">
        <f t="shared" si="2"/>
        <v>179.71666666666667</v>
      </c>
      <c r="J23" s="1"/>
      <c r="K23" s="2"/>
      <c r="L23" s="2"/>
      <c r="M23" s="2"/>
      <c r="N23" s="1"/>
      <c r="O23" s="12"/>
      <c r="P23" s="138">
        <f t="shared" si="3"/>
        <v>240</v>
      </c>
      <c r="Q23" s="5">
        <v>3936</v>
      </c>
      <c r="R23" s="38">
        <v>2630</v>
      </c>
      <c r="T23" s="141">
        <f t="shared" si="5"/>
        <v>16.4</v>
      </c>
      <c r="U23" s="141">
        <f t="shared" si="6"/>
        <v>10.958333333333334</v>
      </c>
    </row>
    <row r="24" spans="1:21" ht="30" customHeight="1">
      <c r="A24" s="44">
        <v>22</v>
      </c>
      <c r="B24" s="71">
        <v>39295</v>
      </c>
      <c r="C24" s="72" t="s">
        <v>10</v>
      </c>
      <c r="D24" s="98">
        <v>4099.95</v>
      </c>
      <c r="E24" s="110">
        <f t="shared" si="4"/>
        <v>12.052992</v>
      </c>
      <c r="F24" s="119">
        <f t="shared" si="0"/>
        <v>3.471741925892534</v>
      </c>
      <c r="G24" s="73">
        <v>80.6</v>
      </c>
      <c r="H24" s="127" t="str">
        <f t="shared" si="7"/>
        <v>12  x  18</v>
      </c>
      <c r="I24" s="129">
        <f t="shared" si="2"/>
        <v>209.25333333333336</v>
      </c>
      <c r="J24" s="1"/>
      <c r="K24" s="2"/>
      <c r="L24" s="2"/>
      <c r="M24" s="2"/>
      <c r="N24" s="1"/>
      <c r="P24" s="138">
        <f t="shared" si="3"/>
        <v>240</v>
      </c>
      <c r="Q24" s="5">
        <v>4256</v>
      </c>
      <c r="R24" s="38">
        <v>2832</v>
      </c>
      <c r="T24" s="141">
        <f t="shared" si="5"/>
        <v>17.733333333333334</v>
      </c>
      <c r="U24" s="141">
        <f t="shared" si="6"/>
        <v>11.8</v>
      </c>
    </row>
    <row r="25" spans="1:21" ht="30" customHeight="1">
      <c r="A25" s="44">
        <f>A24+1</f>
        <v>23</v>
      </c>
      <c r="B25" s="71">
        <v>39295</v>
      </c>
      <c r="C25" s="72" t="s">
        <v>4</v>
      </c>
      <c r="D25" s="98">
        <v>6499.95</v>
      </c>
      <c r="E25" s="110">
        <f t="shared" si="4"/>
        <v>21.026304</v>
      </c>
      <c r="F25" s="119">
        <f t="shared" si="0"/>
        <v>4.585444798490109</v>
      </c>
      <c r="G25" s="73">
        <v>80.3</v>
      </c>
      <c r="H25" s="127" t="str">
        <f t="shared" si="7"/>
        <v>16  x  23</v>
      </c>
      <c r="I25" s="129">
        <f t="shared" si="2"/>
        <v>365.03999999999996</v>
      </c>
      <c r="J25" s="13"/>
      <c r="K25" s="13"/>
      <c r="L25" s="13"/>
      <c r="M25" s="13"/>
      <c r="N25" s="13"/>
      <c r="P25" s="138">
        <f t="shared" si="3"/>
        <v>240</v>
      </c>
      <c r="Q25" s="5">
        <v>5616</v>
      </c>
      <c r="R25" s="38">
        <v>3744</v>
      </c>
      <c r="T25" s="141">
        <f t="shared" si="5"/>
        <v>23.4</v>
      </c>
      <c r="U25" s="141">
        <f t="shared" si="6"/>
        <v>15.6</v>
      </c>
    </row>
    <row r="26" spans="1:21" ht="30" customHeight="1" thickBot="1">
      <c r="A26" s="45">
        <f>A25+1</f>
        <v>24</v>
      </c>
      <c r="B26" s="74">
        <v>39783</v>
      </c>
      <c r="C26" s="75" t="s">
        <v>12</v>
      </c>
      <c r="D26" s="100">
        <v>7999.95</v>
      </c>
      <c r="E26" s="111">
        <f t="shared" si="4"/>
        <v>24.385536</v>
      </c>
      <c r="F26" s="120">
        <f t="shared" si="0"/>
        <v>4.938171321450887</v>
      </c>
      <c r="G26" s="76">
        <v>88</v>
      </c>
      <c r="H26" s="128" t="str">
        <f t="shared" si="7"/>
        <v>17  x  25</v>
      </c>
      <c r="I26" s="129">
        <f t="shared" si="2"/>
        <v>423.36</v>
      </c>
      <c r="P26" s="139">
        <f t="shared" si="3"/>
        <v>240</v>
      </c>
      <c r="Q26" s="39">
        <v>6048</v>
      </c>
      <c r="R26" s="40">
        <v>4032</v>
      </c>
      <c r="T26" s="141">
        <f t="shared" si="5"/>
        <v>25.2</v>
      </c>
      <c r="U26" s="141">
        <f t="shared" si="6"/>
        <v>16.8</v>
      </c>
    </row>
    <row r="27" ht="19.5" customHeight="1" thickBot="1"/>
    <row r="28" spans="3:20" ht="19.5" customHeight="1">
      <c r="C28"/>
      <c r="P28" s="15" t="s">
        <v>69</v>
      </c>
      <c r="Q28" s="16" t="s">
        <v>34</v>
      </c>
      <c r="R28" s="16" t="s">
        <v>42</v>
      </c>
      <c r="S28" s="16" t="s">
        <v>43</v>
      </c>
      <c r="T28" s="17" t="s">
        <v>44</v>
      </c>
    </row>
    <row r="29" spans="16:20" ht="19.5" customHeight="1">
      <c r="P29" s="18" t="s">
        <v>37</v>
      </c>
      <c r="Q29" s="21">
        <v>0</v>
      </c>
      <c r="R29" s="14">
        <v>0.32</v>
      </c>
      <c r="S29" s="14">
        <v>0.64</v>
      </c>
      <c r="T29" s="22">
        <v>1.3</v>
      </c>
    </row>
    <row r="30" spans="16:20" ht="19.5" customHeight="1" thickBot="1">
      <c r="P30" s="19" t="s">
        <v>38</v>
      </c>
      <c r="Q30" s="23">
        <v>0</v>
      </c>
      <c r="R30" s="24">
        <v>3</v>
      </c>
      <c r="S30" s="24">
        <v>6</v>
      </c>
      <c r="T30" s="25">
        <v>12</v>
      </c>
    </row>
    <row r="31" spans="16:17" ht="19.5" customHeight="1">
      <c r="P31" s="12" t="s">
        <v>36</v>
      </c>
      <c r="Q31" s="140" t="s">
        <v>35</v>
      </c>
    </row>
    <row r="32" ht="19.5" customHeight="1" thickBot="1"/>
    <row r="33" spans="16:21" ht="30" customHeight="1" thickBot="1">
      <c r="P33" s="26" t="s">
        <v>26</v>
      </c>
      <c r="Q33" s="29" t="s">
        <v>27</v>
      </c>
      <c r="R33" s="27" t="s">
        <v>24</v>
      </c>
      <c r="S33" s="27" t="s">
        <v>28</v>
      </c>
      <c r="T33" s="28" t="s">
        <v>29</v>
      </c>
      <c r="U33" s="12" t="s">
        <v>68</v>
      </c>
    </row>
    <row r="34" spans="16:21" ht="30" customHeight="1">
      <c r="P34" s="8" t="s">
        <v>30</v>
      </c>
      <c r="Q34" s="31">
        <f>N3</f>
        <v>3</v>
      </c>
      <c r="R34" s="142">
        <f>VLOOKUP(Q34,Camera_Code,4,FALSE)</f>
        <v>430</v>
      </c>
      <c r="S34" s="143">
        <f>VLOOKUP(Q34,Camera_Code,6,FALSE)</f>
        <v>3.1592606730056323</v>
      </c>
      <c r="T34" s="144">
        <f>VLOOKUP(Q34,Camera_Code,7,FALSE)</f>
        <v>39.1</v>
      </c>
      <c r="U34" s="129">
        <f>VLOOKUP(Q34,Camera_Code,9,FALSE)</f>
        <v>173.28</v>
      </c>
    </row>
    <row r="35" spans="16:21" ht="30" customHeight="1" thickBot="1">
      <c r="P35" s="8" t="s">
        <v>31</v>
      </c>
      <c r="Q35" s="32">
        <f>N4</f>
        <v>1</v>
      </c>
      <c r="R35" s="142">
        <f>VLOOKUP(Q35,Camera_Code,4,FALSE)</f>
        <v>410</v>
      </c>
      <c r="S35" s="143">
        <f>VLOOKUP(Q35,Camera_Code,6,FALSE)</f>
        <v>3.8243681831120813</v>
      </c>
      <c r="T35" s="144">
        <f>VLOOKUP(Q35,Camera_Code,7,FALSE)</f>
        <v>37.8</v>
      </c>
      <c r="U35" s="129">
        <f>VLOOKUP(Q35,Camera_Code,9,FALSE)</f>
        <v>253.92</v>
      </c>
    </row>
    <row r="36" spans="16:21" ht="30" customHeight="1">
      <c r="P36" s="9" t="s">
        <v>33</v>
      </c>
      <c r="Q36" s="30" t="s">
        <v>22</v>
      </c>
      <c r="R36" s="145">
        <f>R34-R35</f>
        <v>20</v>
      </c>
      <c r="S36" s="146">
        <f>S34-S35</f>
        <v>-0.665107510106449</v>
      </c>
      <c r="T36" s="147">
        <f>T34-T35</f>
        <v>1.3000000000000043</v>
      </c>
      <c r="U36" s="129">
        <f>U34-U35</f>
        <v>-80.63999999999999</v>
      </c>
    </row>
    <row r="37" spans="16:20" ht="30" customHeight="1" thickBot="1">
      <c r="P37" s="10" t="s">
        <v>32</v>
      </c>
      <c r="Q37" s="148" t="str">
        <f>IF(R36&lt;0,Q31,P31)</f>
        <v>OK</v>
      </c>
      <c r="R37" s="20" t="s">
        <v>40</v>
      </c>
      <c r="S37" s="149" t="str">
        <f>IF(S36&gt;T29,T28,IF(S36&gt;S29,S28,IF(S36&gt;R29,R28,IF(S36&gt;=Q29,Q28,IF(S36&lt;0,P28)))))</f>
        <v>Reduction</v>
      </c>
      <c r="T37" s="150" t="str">
        <f>IF(T36&gt;T30,T28,IF(T36&gt;S30,S28,IF(T36&gt;R30,R28,IF(T36&gt;=Q30,Q28,IF(T36&lt;0,P28)))))</f>
        <v>Negligible</v>
      </c>
    </row>
    <row r="38" spans="16:17" ht="30" customHeight="1" thickBot="1">
      <c r="P38" s="12" t="s">
        <v>39</v>
      </c>
      <c r="Q38" s="151">
        <f>N5</f>
        <v>240</v>
      </c>
    </row>
  </sheetData>
  <sheetProtection password="CC10" sheet="1" objects="1" scenarios="1" selectLockedCells="1"/>
  <mergeCells count="12">
    <mergeCell ref="T2:U2"/>
    <mergeCell ref="J5:M5"/>
    <mergeCell ref="J2:N2"/>
    <mergeCell ref="J6:N6"/>
    <mergeCell ref="B1:H1"/>
    <mergeCell ref="J1:N1"/>
    <mergeCell ref="J3:M3"/>
    <mergeCell ref="J4:M4"/>
    <mergeCell ref="J8:M8"/>
    <mergeCell ref="J9:M9"/>
    <mergeCell ref="J7:M7"/>
    <mergeCell ref="J10:M10"/>
  </mergeCells>
  <printOptions headings="1"/>
  <pageMargins left="0.75" right="0.75" top="1" bottom="1" header="0.5" footer="0.5"/>
  <pageSetup fitToHeight="1" fitToWidth="1" horizontalDpi="300" verticalDpi="300" orientation="landscape" scale="58"/>
  <headerFooter alignWithMargins="0">
    <oddFooter>&amp;L&amp;D&amp;T&amp;R&amp;A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Michael Reichmann</cp:lastModifiedBy>
  <cp:lastPrinted>2009-02-05T04:02:07Z</cp:lastPrinted>
  <dcterms:created xsi:type="dcterms:W3CDTF">2009-01-31T17:37:08Z</dcterms:created>
  <dcterms:modified xsi:type="dcterms:W3CDTF">2009-02-07T21:22:02Z</dcterms:modified>
  <cp:category/>
  <cp:version/>
  <cp:contentType/>
  <cp:contentStatus/>
</cp:coreProperties>
</file>